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l\OneDrive\Desktop\"/>
    </mc:Choice>
  </mc:AlternateContent>
  <xr:revisionPtr revIDLastSave="0" documentId="13_ncr:1_{F6C8FCA6-988B-4554-89D8-87CFEB6EE3F7}" xr6:coauthVersionLast="47" xr6:coauthVersionMax="47" xr10:uidLastSave="{00000000-0000-0000-0000-000000000000}"/>
  <bookViews>
    <workbookView xWindow="22932" yWindow="-108" windowWidth="23256" windowHeight="12456" xr2:uid="{F8019F45-7CFE-46F3-83C6-C780357FAF7B}"/>
  </bookViews>
  <sheets>
    <sheet name="Financial Summary " sheetId="1" r:id="rId1"/>
  </sheets>
  <definedNames>
    <definedName name="_xlnm.Print_Area" localSheetId="0">'Financial Summary '!$A$1:$I$32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67" i="1" l="1"/>
  <c r="F67" i="1" s="1"/>
  <c r="C66" i="1"/>
  <c r="F66" i="1" s="1"/>
  <c r="C65" i="1"/>
  <c r="F65" i="1" s="1"/>
  <c r="F64" i="1"/>
  <c r="E63" i="1"/>
  <c r="F63" i="1" s="1"/>
  <c r="F62" i="1"/>
  <c r="F61" i="1"/>
  <c r="F60" i="1"/>
  <c r="F59" i="1"/>
  <c r="H55" i="1"/>
  <c r="H54" i="1"/>
  <c r="H53" i="1"/>
  <c r="E36" i="1"/>
  <c r="E40" i="1" s="1"/>
  <c r="E27" i="1"/>
  <c r="E19" i="1"/>
  <c r="F18" i="1"/>
  <c r="F17" i="1"/>
  <c r="F16" i="1"/>
  <c r="F19" i="1" s="1"/>
  <c r="E8" i="1"/>
  <c r="F7" i="1"/>
  <c r="F6" i="1"/>
  <c r="F5" i="1"/>
  <c r="F4" i="1"/>
  <c r="F8" i="1" s="1"/>
</calcChain>
</file>

<file path=xl/sharedStrings.xml><?xml version="1.0" encoding="utf-8"?>
<sst xmlns="http://schemas.openxmlformats.org/spreadsheetml/2006/main" count="139" uniqueCount="116">
  <si>
    <t>APPENDIX G</t>
  </si>
  <si>
    <t>Residential Meal Service Costing (Core Food Scope)</t>
  </si>
  <si>
    <t>Excl Gst</t>
  </si>
  <si>
    <t>Service period</t>
  </si>
  <si>
    <t>Service style / notes</t>
  </si>
  <si>
    <t>RFT uptake %</t>
  </si>
  <si>
    <t>RFT forecast meals p.a.</t>
  </si>
  <si>
    <t>Total plate cost / meal</t>
  </si>
  <si>
    <t>Total Cost of meal period</t>
  </si>
  <si>
    <t>Breakfast / Brunch</t>
  </si>
  <si>
    <t>Self-service hot, cold &amp; ambient; Sunday brunch replaces lunch</t>
  </si>
  <si>
    <t>Sunday Brunch will be an uplift to be agreed after Menu selection</t>
  </si>
  <si>
    <t>Lunch</t>
  </si>
  <si>
    <t>Hot lunch + cold/ambient; salad/sandwich bar at every lunch</t>
  </si>
  <si>
    <t>Based off current PRG Menu</t>
  </si>
  <si>
    <t>Afternoon Tea</t>
  </si>
  <si>
    <t>Self-service</t>
  </si>
  <si>
    <t>Dinner</t>
  </si>
  <si>
    <t>Formal Hall Mon-Thu; Informal Hall Fri-Sun</t>
  </si>
  <si>
    <t>Total</t>
  </si>
  <si>
    <t>P/year/ Uptake/ Forecast</t>
  </si>
  <si>
    <t>High Table waitstaff Cost</t>
  </si>
  <si>
    <t>Per Week</t>
  </si>
  <si>
    <t>Annual</t>
  </si>
  <si>
    <t>Assuming 38 weeks per year
Academic calendar
3 meals a day
3 staff | M-Thu</t>
  </si>
  <si>
    <t>Optional mid-year reduced lunch</t>
  </si>
  <si>
    <t>One hot option with veg/carbs and salad/sandwich bar</t>
  </si>
  <si>
    <t>Based on 25-40pax</t>
  </si>
  <si>
    <t>Cost per person</t>
  </si>
  <si>
    <t>Serviced by existing team on site</t>
  </si>
  <si>
    <t>Additional (optional) Residential Meal Specification (costed on top of the Core food scope)</t>
  </si>
  <si>
    <t>Total additional plate cost / meal</t>
  </si>
  <si>
    <t>Omlette Station - Cooked to order</t>
  </si>
  <si>
    <t>Additional Hot Main meal Option</t>
  </si>
  <si>
    <t xml:space="preserve">Additional Grab &amp; Go offer </t>
  </si>
  <si>
    <t>Residential Costs</t>
  </si>
  <si>
    <t>Total Food Cost</t>
  </si>
  <si>
    <t>Based off Target</t>
  </si>
  <si>
    <t>Total Labour Cost</t>
  </si>
  <si>
    <t>Based off Labour Calcs</t>
  </si>
  <si>
    <t xml:space="preserve">Total all other expenses </t>
  </si>
  <si>
    <t>Head office support, I.T, uniforms, laundry, delivery/travel, stationary, food van, fuel, insurance, equipment</t>
  </si>
  <si>
    <t>Total Residential Cost</t>
  </si>
  <si>
    <t>Labour for one Week based on Costed Roster - Peak</t>
  </si>
  <si>
    <t>Labour for one Week based on Costed Roster - Off Peak</t>
  </si>
  <si>
    <t>Café</t>
  </si>
  <si>
    <t>Retail Café Revenue</t>
  </si>
  <si>
    <t>Planned Uplift with PRG service and food philosophy</t>
  </si>
  <si>
    <t>Pathways Revenue</t>
  </si>
  <si>
    <t>700 students at peak - Allowing for 500 students per day at purchase rate of 10% per day
(increase from 5%), 5 days, 36 weeks
50/50 split of Hot vs Cold Lunch</t>
  </si>
  <si>
    <t>Total  Café Revenue</t>
  </si>
  <si>
    <t>Café Labour Cost</t>
  </si>
  <si>
    <t>6 hours Supervisor, 3 hours F&amp;B over peak, 5 days a week for 41 weeks</t>
  </si>
  <si>
    <t>Café Food Cost</t>
  </si>
  <si>
    <t>30 % Food Cost</t>
  </si>
  <si>
    <t>Cafe Other Costs</t>
  </si>
  <si>
    <t>Café Net</t>
  </si>
  <si>
    <t>Coffee machine lease / cost based on instant product</t>
  </si>
  <si>
    <t>Caterer must provide coffee machine + consumables</t>
  </si>
  <si>
    <t>Annual Cost</t>
  </si>
  <si>
    <t>Cost to service, stock, clean and replenish, consumables additional as per Schedule F</t>
  </si>
  <si>
    <t>Coffee machine lease / cost based on bean to cup</t>
  </si>
  <si>
    <t>Lease, service &amp; clean, consumables additional as per Schedule F</t>
  </si>
  <si>
    <t>Pathways lunch - salad &amp; sandwich only</t>
  </si>
  <si>
    <t>Existing price $7.90</t>
  </si>
  <si>
    <t>Pathways lunch - hot meal only</t>
  </si>
  <si>
    <t>Existing price $10.80</t>
  </si>
  <si>
    <t>Pathways lunch - hot meal &amp; salad</t>
  </si>
  <si>
    <t>Existing price $15.70</t>
  </si>
  <si>
    <t>Day staff lunch purchase</t>
  </si>
  <si>
    <t>Tenderer proposed price</t>
  </si>
  <si>
    <t>Staff Discounted</t>
  </si>
  <si>
    <t>Function pricing and sample costing</t>
  </si>
  <si>
    <t>Function Description</t>
  </si>
  <si>
    <t>Package details</t>
  </si>
  <si>
    <t>Pax</t>
  </si>
  <si>
    <t>Food price / head</t>
  </si>
  <si>
    <t>FOH labour total / event</t>
  </si>
  <si>
    <t>Additional BOH Labour total, if Any</t>
  </si>
  <si>
    <t>Other expenses Total / event</t>
  </si>
  <si>
    <t>Sample: Afternoon Tea</t>
  </si>
  <si>
    <t>20 pax, 2 items + drinks, setup only</t>
  </si>
  <si>
    <t>No additional BOH labour (Absorbed by existing team), 1 hour each setup and packup FOH</t>
  </si>
  <si>
    <t>Sample: Cocktail Function</t>
  </si>
  <si>
    <t>100 pax, 4 mixed canapes + service</t>
  </si>
  <si>
    <t>1:30 FOH Ratio, assuming 4 hours each, 7.6 hours BOH labour to prep and service,1 KH 4 hours</t>
  </si>
  <si>
    <t>Sample: Sit-down Dinner</t>
  </si>
  <si>
    <t>200 pax, 3 courses + tea/coffee, alternate service</t>
  </si>
  <si>
    <t>1:20 FOH Ratio, 2 Chefs 7.6 hours plus 2 Kitchen hands 6 hours each</t>
  </si>
  <si>
    <t>Recurring and optional special services</t>
  </si>
  <si>
    <t>Service</t>
  </si>
  <si>
    <t>RFT quantity / frequency</t>
  </si>
  <si>
    <t>Tenderer quantity, number of occasions</t>
  </si>
  <si>
    <t>Pax / units</t>
  </si>
  <si>
    <t>Price per head</t>
  </si>
  <si>
    <t xml:space="preserve">Total </t>
  </si>
  <si>
    <t>Sunday Chapel Dinner</t>
  </si>
  <si>
    <t>20 events p.a.; approx 40 pax</t>
  </si>
  <si>
    <t>50% external
Staff member 3 hours
Served to table same meal</t>
  </si>
  <si>
    <t>Residential Student BBQ - Sausages</t>
  </si>
  <si>
    <t>20 events p.a.; approx 250 pax</t>
  </si>
  <si>
    <t>per occasion</t>
  </si>
  <si>
    <t>Residential Student BBQ - Bacon &amp; Egg</t>
  </si>
  <si>
    <t>Optional BBQ variant</t>
  </si>
  <si>
    <t>Residential Student BBQ - Pies &amp; Sausage Rolls</t>
  </si>
  <si>
    <t>Staff Morning Tea</t>
  </si>
  <si>
    <t>60 pax every Wednesday for 48 weeks</t>
  </si>
  <si>
    <t>Staff Lunch</t>
  </si>
  <si>
    <t>Ad hoc 80 pax</t>
  </si>
  <si>
    <t>All-night Cup Noodle Supper</t>
  </si>
  <si>
    <t>Separately priced option /week</t>
  </si>
  <si>
    <t>Based off 252 days
Uptake 15%
Per Day</t>
  </si>
  <si>
    <t>Student kitchen cereals &amp; milk</t>
  </si>
  <si>
    <t>Overnight/outside service hours /week</t>
  </si>
  <si>
    <t>Pathways Commons basic provision</t>
  </si>
  <si>
    <t>Beverage machine, tea, fruit, milk/week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</si>
</sst>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0.0%;[Red]\(0.0%\);\-"/>
    <numFmt numFmtId="165" formatCode="#,##0;[Red]\(#,##0\);\-"/>
    <numFmt numFmtId="166" formatCode="_(&quot;$&quot;* #,##0.00_);_(&quot;$&quot;* \(#,##0.00\);_(&quot;$&quot;* &quot;-&quot;??_);_(@_)"/>
    <numFmt numFmtId="167" formatCode="\$#,##0.00;[Red]\(\$#,##0.00\);\-"/>
  </numFmts>
  <fonts count="13">
    <font>
      <sz val="11"/>
      <name val="Carlito"/>
    </font>
    <font>
      <sz val="11"/>
      <name val="Carlito"/>
    </font>
    <font>
      <b/>
      <sz val="14"/>
      <color rgb="FFFFFFFF"/>
      <name val="Aptos"/>
      <family val="2"/>
    </font>
    <font>
      <sz val="11"/>
      <name val="Aptos"/>
      <family val="2"/>
    </font>
    <font>
      <b/>
      <sz val="12"/>
      <color rgb="FFFFFFFF"/>
      <name val="Aptos"/>
      <family val="2"/>
    </font>
    <font>
      <b/>
      <sz val="10"/>
      <color rgb="FF000000"/>
      <name val="Aptos"/>
      <family val="2"/>
    </font>
    <font>
      <sz val="10"/>
      <name val="Aptos"/>
      <family val="2"/>
    </font>
    <font>
      <sz val="10"/>
      <color rgb="FF000000"/>
      <name val="Aptos"/>
      <family val="2"/>
    </font>
    <font>
      <b/>
      <sz val="10"/>
      <name val="Aptos"/>
      <family val="2"/>
    </font>
    <font>
      <b/>
      <sz val="11"/>
      <name val="Aptos"/>
      <family val="2"/>
    </font>
    <font>
      <b/>
      <sz val="10"/>
      <color rgb="FFFFFFFF"/>
      <name val="Aptos"/>
      <family val="2"/>
    </font>
    <font>
      <b/>
      <sz val="14"/>
      <name val="Aptos"/>
      <family val="2"/>
    </font>
    <font>
      <sz val="10"/>
      <color rgb="FF0000FF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2E7D57"/>
      </patternFill>
    </fill>
    <fill>
      <patternFill patternType="solid">
        <fgColor rgb="FF2F7D57"/>
        <bgColor indexed="64"/>
      </patternFill>
    </fill>
    <fill>
      <patternFill patternType="solid">
        <fgColor rgb="FFDDEBE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6" fontId="1" fillId="0" borderId="0" applyFont="0" applyFill="0" applyBorder="0" applyAlignment="0" applyProtection="0"/>
  </cellStyleXfs>
  <cellXfs count="81">
    <xf numFmtId="0" fontId="0" fillId="0" borderId="0" xfId="0"/>
    <xf numFmtId="0" fontId="2" fillId="2" borderId="0" xfId="0" applyFont="1" applyFill="1" applyAlignment="1">
      <alignment vertical="top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3" borderId="0" xfId="0" applyFont="1" applyFill="1" applyAlignment="1">
      <alignment horizontal="center" vertical="center"/>
    </xf>
    <xf numFmtId="0" fontId="5" fillId="4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166" fontId="7" fillId="5" borderId="1" xfId="1" applyFont="1" applyFill="1" applyBorder="1" applyAlignment="1">
      <alignment horizontal="right" vertical="center" wrapText="1"/>
    </xf>
    <xf numFmtId="166" fontId="3" fillId="6" borderId="1" xfId="1" applyFont="1" applyFill="1" applyBorder="1" applyAlignment="1">
      <alignment vertical="center"/>
    </xf>
    <xf numFmtId="0" fontId="3" fillId="7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center" wrapText="1"/>
    </xf>
    <xf numFmtId="164" fontId="6" fillId="6" borderId="1" xfId="0" applyNumberFormat="1" applyFont="1" applyFill="1" applyBorder="1" applyAlignment="1">
      <alignment horizontal="center" vertical="center" wrapText="1"/>
    </xf>
    <xf numFmtId="165" fontId="8" fillId="6" borderId="1" xfId="0" applyNumberFormat="1" applyFont="1" applyFill="1" applyBorder="1" applyAlignment="1">
      <alignment horizontal="center" vertical="center" wrapText="1"/>
    </xf>
    <xf numFmtId="166" fontId="5" fillId="6" borderId="1" xfId="1" applyFont="1" applyFill="1" applyBorder="1" applyAlignment="1">
      <alignment horizontal="right" vertical="center" wrapText="1"/>
    </xf>
    <xf numFmtId="166" fontId="9" fillId="6" borderId="1" xfId="1" applyFont="1" applyFill="1" applyBorder="1" applyAlignment="1">
      <alignment vertical="center"/>
    </xf>
    <xf numFmtId="0" fontId="3" fillId="8" borderId="1" xfId="0" applyFont="1" applyFill="1" applyBorder="1"/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6" fontId="7" fillId="0" borderId="3" xfId="1" applyFont="1" applyFill="1" applyBorder="1" applyAlignment="1">
      <alignment horizontal="right" vertical="center" wrapText="1"/>
    </xf>
    <xf numFmtId="166" fontId="3" fillId="0" borderId="3" xfId="1" applyFont="1" applyFill="1" applyBorder="1" applyAlignment="1">
      <alignment vertical="center"/>
    </xf>
    <xf numFmtId="166" fontId="6" fillId="5" borderId="1" xfId="1" applyFont="1" applyFill="1" applyBorder="1" applyAlignment="1">
      <alignment horizontal="center" vertical="center" wrapText="1"/>
    </xf>
    <xf numFmtId="166" fontId="7" fillId="0" borderId="1" xfId="1" applyFont="1" applyFill="1" applyBorder="1" applyAlignment="1">
      <alignment horizontal="right" vertical="center" wrapText="1"/>
    </xf>
    <xf numFmtId="44" fontId="3" fillId="5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4" xfId="0" applyFont="1" applyBorder="1"/>
    <xf numFmtId="0" fontId="3" fillId="0" borderId="3" xfId="0" applyFont="1" applyBorder="1"/>
    <xf numFmtId="166" fontId="3" fillId="0" borderId="5" xfId="1" applyFont="1" applyBorder="1" applyAlignment="1">
      <alignment vertical="center"/>
    </xf>
    <xf numFmtId="0" fontId="3" fillId="0" borderId="1" xfId="0" applyFont="1" applyBorder="1" applyAlignment="1">
      <alignment wrapText="1"/>
    </xf>
    <xf numFmtId="166" fontId="3" fillId="5" borderId="1" xfId="1" applyFont="1" applyFill="1" applyBorder="1"/>
    <xf numFmtId="0" fontId="3" fillId="8" borderId="1" xfId="0" applyFont="1" applyFill="1" applyBorder="1" applyAlignment="1">
      <alignment wrapText="1"/>
    </xf>
    <xf numFmtId="0" fontId="2" fillId="3" borderId="0" xfId="0" applyFont="1" applyFill="1" applyAlignment="1">
      <alignment vertical="top"/>
    </xf>
    <xf numFmtId="165" fontId="6" fillId="6" borderId="1" xfId="0" applyNumberFormat="1" applyFont="1" applyFill="1" applyBorder="1" applyAlignment="1">
      <alignment horizontal="center" vertical="center" wrapText="1"/>
    </xf>
    <xf numFmtId="166" fontId="7" fillId="6" borderId="1" xfId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top"/>
    </xf>
    <xf numFmtId="0" fontId="10" fillId="2" borderId="1" xfId="0" applyFont="1" applyFill="1" applyBorder="1" applyAlignment="1">
      <alignment vertical="top"/>
    </xf>
    <xf numFmtId="166" fontId="3" fillId="0" borderId="0" xfId="1" applyFont="1"/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vertical="top"/>
    </xf>
    <xf numFmtId="166" fontId="3" fillId="6" borderId="1" xfId="0" applyNumberFormat="1" applyFont="1" applyFill="1" applyBorder="1"/>
    <xf numFmtId="44" fontId="3" fillId="0" borderId="0" xfId="0" applyNumberFormat="1" applyFont="1"/>
    <xf numFmtId="166" fontId="3" fillId="0" borderId="1" xfId="0" applyNumberFormat="1" applyFont="1" applyBorder="1"/>
    <xf numFmtId="166" fontId="3" fillId="0" borderId="0" xfId="0" applyNumberFormat="1" applyFont="1"/>
    <xf numFmtId="166" fontId="3" fillId="5" borderId="5" xfId="0" applyNumberFormat="1" applyFont="1" applyFill="1" applyBorder="1"/>
    <xf numFmtId="166" fontId="3" fillId="6" borderId="5" xfId="0" applyNumberFormat="1" applyFont="1" applyFill="1" applyBorder="1"/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top" wrapText="1"/>
    </xf>
    <xf numFmtId="165" fontId="6" fillId="0" borderId="3" xfId="0" applyNumberFormat="1" applyFont="1" applyBorder="1" applyAlignment="1">
      <alignment horizontal="right" vertical="top" wrapText="1"/>
    </xf>
    <xf numFmtId="167" fontId="6" fillId="0" borderId="3" xfId="0" applyNumberFormat="1" applyFont="1" applyBorder="1" applyAlignment="1">
      <alignment horizontal="right" vertical="top" wrapText="1"/>
    </xf>
    <xf numFmtId="166" fontId="3" fillId="5" borderId="5" xfId="1" applyFont="1" applyFill="1" applyBorder="1"/>
    <xf numFmtId="0" fontId="0" fillId="0" borderId="3" xfId="0" applyBorder="1"/>
    <xf numFmtId="166" fontId="6" fillId="5" borderId="5" xfId="1" applyFont="1" applyFill="1" applyBorder="1" applyAlignment="1">
      <alignment horizontal="right" vertical="top" wrapText="1"/>
    </xf>
    <xf numFmtId="165" fontId="6" fillId="0" borderId="0" xfId="0" applyNumberFormat="1" applyFont="1" applyAlignment="1">
      <alignment horizontal="right" vertical="top" wrapText="1"/>
    </xf>
    <xf numFmtId="167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166" fontId="3" fillId="0" borderId="0" xfId="1" applyFont="1" applyFill="1"/>
    <xf numFmtId="0" fontId="10" fillId="2" borderId="0" xfId="0" applyFont="1" applyFill="1" applyAlignment="1">
      <alignment vertical="top"/>
    </xf>
    <xf numFmtId="0" fontId="5" fillId="4" borderId="0" xfId="0" applyFont="1" applyFill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top" wrapText="1"/>
    </xf>
    <xf numFmtId="166" fontId="12" fillId="5" borderId="1" xfId="1" applyFont="1" applyFill="1" applyBorder="1" applyAlignment="1">
      <alignment horizontal="right" vertical="top" wrapText="1"/>
    </xf>
    <xf numFmtId="166" fontId="3" fillId="0" borderId="1" xfId="1" applyFont="1" applyFill="1" applyBorder="1"/>
    <xf numFmtId="0" fontId="5" fillId="4" borderId="0" xfId="0" applyFont="1" applyFill="1" applyAlignment="1">
      <alignment horizontal="left" vertical="top" wrapText="1"/>
    </xf>
    <xf numFmtId="165" fontId="6" fillId="0" borderId="1" xfId="0" applyNumberFormat="1" applyFont="1" applyBorder="1" applyAlignment="1">
      <alignment horizontal="center" vertical="top" wrapText="1"/>
    </xf>
    <xf numFmtId="167" fontId="12" fillId="5" borderId="1" xfId="0" applyNumberFormat="1" applyFont="1" applyFill="1" applyBorder="1" applyAlignment="1">
      <alignment horizontal="right" vertical="top" wrapText="1"/>
    </xf>
    <xf numFmtId="166" fontId="0" fillId="0" borderId="1" xfId="1" applyFont="1" applyBorder="1"/>
    <xf numFmtId="0" fontId="0" fillId="8" borderId="6" xfId="0" applyFill="1" applyBorder="1" applyAlignment="1">
      <alignment horizontal="left" wrapText="1"/>
    </xf>
    <xf numFmtId="0" fontId="0" fillId="8" borderId="1" xfId="0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3" fillId="8" borderId="1" xfId="0" applyFont="1" applyFill="1" applyBorder="1" applyAlignment="1">
      <alignment horizontal="left"/>
    </xf>
    <xf numFmtId="0" fontId="3" fillId="8" borderId="4" xfId="0" applyFont="1" applyFill="1" applyBorder="1" applyAlignment="1">
      <alignment horizontal="left" wrapText="1"/>
    </xf>
    <xf numFmtId="0" fontId="3" fillId="8" borderId="3" xfId="0" applyFont="1" applyFill="1" applyBorder="1" applyAlignment="1">
      <alignment horizontal="left" wrapText="1"/>
    </xf>
    <xf numFmtId="0" fontId="3" fillId="8" borderId="5" xfId="0" applyFont="1" applyFill="1" applyBorder="1" applyAlignment="1">
      <alignment horizontal="left" wrapText="1"/>
    </xf>
    <xf numFmtId="0" fontId="0" fillId="8" borderId="1" xfId="0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vertical="top"/>
    </xf>
    <xf numFmtId="0" fontId="3" fillId="8" borderId="6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C54CB-D55E-4CEC-9947-7FB099CBB050}">
  <sheetPr>
    <pageSetUpPr fitToPage="1"/>
  </sheetPr>
  <dimension ref="A1:J67"/>
  <sheetViews>
    <sheetView tabSelected="1" topLeftCell="A8" workbookViewId="0">
      <selection activeCell="G17" sqref="G17"/>
    </sheetView>
  </sheetViews>
  <sheetFormatPr defaultColWidth="11" defaultRowHeight="13.8"/>
  <cols>
    <col min="1" max="1" width="22.59765625" customWidth="1"/>
    <col min="2" max="2" width="26.69921875" customWidth="1"/>
    <col min="3" max="3" width="15" customWidth="1"/>
    <col min="4" max="4" width="13.8984375" customWidth="1"/>
    <col min="5" max="5" width="18.09765625" customWidth="1"/>
    <col min="6" max="6" width="16.796875" customWidth="1"/>
    <col min="7" max="7" width="24.09765625" customWidth="1"/>
    <col min="8" max="8" width="10.69921875" customWidth="1"/>
    <col min="9" max="9" width="32.3984375" style="2" customWidth="1"/>
  </cols>
  <sheetData>
    <row r="1" spans="1:10" ht="18">
      <c r="A1" s="1" t="s">
        <v>0</v>
      </c>
      <c r="B1" s="1"/>
      <c r="C1" s="1"/>
      <c r="D1" s="1"/>
      <c r="E1" s="1"/>
      <c r="F1" s="1"/>
    </row>
    <row r="2" spans="1:10" ht="18">
      <c r="A2" s="1" t="s">
        <v>1</v>
      </c>
      <c r="B2" s="1"/>
      <c r="C2" s="1"/>
      <c r="D2" s="1"/>
      <c r="E2" s="5" t="s">
        <v>2</v>
      </c>
      <c r="F2" s="1"/>
      <c r="G2" s="3"/>
      <c r="H2" s="3"/>
      <c r="I2" s="4"/>
      <c r="J2" s="3"/>
    </row>
    <row r="3" spans="1:10" ht="27.6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/>
      <c r="H3" s="3"/>
      <c r="I3" s="4"/>
      <c r="J3" s="3"/>
    </row>
    <row r="4" spans="1:10" ht="27.6" customHeight="1">
      <c r="A4" s="8" t="s">
        <v>9</v>
      </c>
      <c r="B4" s="8" t="s">
        <v>10</v>
      </c>
      <c r="C4" s="9">
        <v>0.62</v>
      </c>
      <c r="D4" s="10">
        <v>57041</v>
      </c>
      <c r="E4" s="11">
        <v>10</v>
      </c>
      <c r="F4" s="12">
        <f>D4*E4</f>
        <v>570410</v>
      </c>
      <c r="G4" s="78" t="s">
        <v>11</v>
      </c>
      <c r="H4" s="78"/>
      <c r="I4"/>
    </row>
    <row r="5" spans="1:10" ht="27.6">
      <c r="A5" s="8" t="s">
        <v>12</v>
      </c>
      <c r="B5" s="8" t="s">
        <v>13</v>
      </c>
      <c r="C5" s="9">
        <v>0.83</v>
      </c>
      <c r="D5" s="10">
        <v>76244</v>
      </c>
      <c r="E5" s="11">
        <v>15</v>
      </c>
      <c r="F5" s="12">
        <f t="shared" ref="F5:F7" si="0">D5*E5</f>
        <v>1143660</v>
      </c>
      <c r="G5" s="13" t="s">
        <v>14</v>
      </c>
      <c r="H5" s="3"/>
      <c r="I5" s="4"/>
      <c r="J5" s="3"/>
    </row>
    <row r="6" spans="1:10" ht="14.4">
      <c r="A6" s="8" t="s">
        <v>15</v>
      </c>
      <c r="B6" s="8" t="s">
        <v>16</v>
      </c>
      <c r="C6" s="9">
        <v>0.26</v>
      </c>
      <c r="D6" s="10">
        <v>24507</v>
      </c>
      <c r="E6" s="11">
        <v>8</v>
      </c>
      <c r="F6" s="12">
        <f t="shared" si="0"/>
        <v>196056</v>
      </c>
      <c r="G6" s="13" t="s">
        <v>14</v>
      </c>
      <c r="H6" s="3"/>
      <c r="I6" s="4"/>
      <c r="J6" s="3"/>
    </row>
    <row r="7" spans="1:10" ht="27.6">
      <c r="A7" s="8" t="s">
        <v>17</v>
      </c>
      <c r="B7" s="8" t="s">
        <v>18</v>
      </c>
      <c r="C7" s="9">
        <v>0.8</v>
      </c>
      <c r="D7" s="10">
        <v>73139</v>
      </c>
      <c r="E7" s="11">
        <v>20</v>
      </c>
      <c r="F7" s="12">
        <f t="shared" si="0"/>
        <v>1462780</v>
      </c>
      <c r="G7" s="13" t="s">
        <v>14</v>
      </c>
      <c r="H7" s="3"/>
      <c r="I7" s="4"/>
      <c r="J7" s="3"/>
    </row>
    <row r="8" spans="1:10" ht="14.4">
      <c r="A8" s="14"/>
      <c r="B8" s="14"/>
      <c r="C8" s="15"/>
      <c r="D8" s="16" t="s">
        <v>19</v>
      </c>
      <c r="E8" s="17">
        <f>SUM(E4:E7)</f>
        <v>53</v>
      </c>
      <c r="F8" s="18">
        <f>SUM(F4:F7)</f>
        <v>3372906</v>
      </c>
      <c r="G8" s="19" t="s">
        <v>20</v>
      </c>
      <c r="H8" s="3"/>
      <c r="J8" s="3"/>
    </row>
    <row r="9" spans="1:10" ht="14.4">
      <c r="A9" s="20"/>
      <c r="B9" s="20"/>
      <c r="C9" s="21"/>
      <c r="D9" s="22"/>
      <c r="E9" s="23"/>
      <c r="F9" s="24"/>
      <c r="G9" s="3"/>
      <c r="H9" s="3"/>
      <c r="I9" s="4"/>
      <c r="J9" s="3"/>
    </row>
    <row r="10" spans="1:10" ht="57.6">
      <c r="A10" s="8" t="s">
        <v>21</v>
      </c>
      <c r="B10" s="8" t="s">
        <v>22</v>
      </c>
      <c r="C10" s="25">
        <v>3046.68</v>
      </c>
      <c r="D10" s="26" t="s">
        <v>23</v>
      </c>
      <c r="E10" s="27">
        <v>115773.84</v>
      </c>
      <c r="F10" s="28"/>
      <c r="G10" s="13" t="s">
        <v>24</v>
      </c>
      <c r="H10" s="3"/>
      <c r="I10" s="4"/>
      <c r="J10" s="3"/>
    </row>
    <row r="11" spans="1:10" ht="14.4">
      <c r="A11" s="29"/>
      <c r="B11" s="20"/>
      <c r="C11" s="21"/>
      <c r="D11" s="30"/>
      <c r="E11" s="30"/>
      <c r="F11" s="31"/>
      <c r="G11" s="3"/>
      <c r="H11" s="3"/>
      <c r="I11" s="4"/>
      <c r="J11" s="3"/>
    </row>
    <row r="12" spans="1:10" ht="32.1" customHeight="1">
      <c r="A12" s="8" t="s">
        <v>25</v>
      </c>
      <c r="B12" s="8" t="s">
        <v>26</v>
      </c>
      <c r="C12" s="32" t="s">
        <v>27</v>
      </c>
      <c r="D12" s="28" t="s">
        <v>28</v>
      </c>
      <c r="E12" s="33">
        <v>25.8</v>
      </c>
      <c r="F12" s="28"/>
      <c r="G12" s="34" t="s">
        <v>29</v>
      </c>
      <c r="I12"/>
    </row>
    <row r="13" spans="1:10" ht="14.4">
      <c r="A13" s="29"/>
      <c r="B13" s="20"/>
      <c r="C13" s="21"/>
      <c r="D13" s="30"/>
      <c r="E13" s="30"/>
      <c r="F13" s="31"/>
      <c r="G13" s="3"/>
      <c r="H13" s="3"/>
      <c r="I13" s="4"/>
      <c r="J13" s="3"/>
    </row>
    <row r="14" spans="1:10" ht="18">
      <c r="A14" s="1" t="s">
        <v>30</v>
      </c>
      <c r="B14" s="1"/>
      <c r="C14" s="1"/>
      <c r="D14" s="1"/>
      <c r="E14" s="35"/>
      <c r="F14" s="1"/>
      <c r="G14" s="3"/>
      <c r="H14" s="3"/>
      <c r="I14" s="4"/>
      <c r="J14" s="3"/>
    </row>
    <row r="15" spans="1:10" ht="27.6">
      <c r="A15" s="6" t="s">
        <v>3</v>
      </c>
      <c r="B15" s="6" t="s">
        <v>4</v>
      </c>
      <c r="C15" s="6" t="s">
        <v>5</v>
      </c>
      <c r="D15" s="6" t="s">
        <v>6</v>
      </c>
      <c r="E15" s="6" t="s">
        <v>31</v>
      </c>
      <c r="F15" s="6" t="s">
        <v>8</v>
      </c>
      <c r="G15" s="3"/>
      <c r="H15" s="3"/>
      <c r="I15" s="4"/>
      <c r="J15" s="3"/>
    </row>
    <row r="16" spans="1:10" ht="14.4">
      <c r="A16" s="8" t="s">
        <v>9</v>
      </c>
      <c r="B16" s="8" t="s">
        <v>32</v>
      </c>
      <c r="C16" s="9">
        <v>0.62</v>
      </c>
      <c r="D16" s="10">
        <v>57041</v>
      </c>
      <c r="E16" s="11">
        <v>5.91</v>
      </c>
      <c r="F16" s="12">
        <f>D16*E16</f>
        <v>337112.31</v>
      </c>
      <c r="G16" s="3"/>
      <c r="H16" s="3"/>
      <c r="I16" s="4"/>
      <c r="J16" s="3"/>
    </row>
    <row r="17" spans="1:10" ht="14.4">
      <c r="A17" s="8" t="s">
        <v>12</v>
      </c>
      <c r="B17" s="8" t="s">
        <v>33</v>
      </c>
      <c r="C17" s="9">
        <v>0.83</v>
      </c>
      <c r="D17" s="10">
        <v>76244</v>
      </c>
      <c r="E17" s="11">
        <v>4.7300000000000004</v>
      </c>
      <c r="F17" s="12">
        <f t="shared" ref="F17:F18" si="1">D17*E17</f>
        <v>360634.12000000005</v>
      </c>
      <c r="G17" s="3"/>
      <c r="H17" s="3"/>
      <c r="I17" s="4"/>
      <c r="J17" s="3"/>
    </row>
    <row r="18" spans="1:10" ht="14.4">
      <c r="A18" s="8" t="s">
        <v>12</v>
      </c>
      <c r="B18" s="8" t="s">
        <v>34</v>
      </c>
      <c r="C18" s="9">
        <v>0.83</v>
      </c>
      <c r="D18" s="10">
        <v>76244</v>
      </c>
      <c r="E18" s="11">
        <v>4.91</v>
      </c>
      <c r="F18" s="12">
        <f t="shared" si="1"/>
        <v>374358.04000000004</v>
      </c>
      <c r="H18" s="3"/>
      <c r="I18" s="4"/>
      <c r="J18" s="3"/>
    </row>
    <row r="19" spans="1:10" ht="14.4">
      <c r="A19" s="14"/>
      <c r="B19" s="14"/>
      <c r="C19" s="15"/>
      <c r="D19" s="36" t="s">
        <v>19</v>
      </c>
      <c r="E19" s="37">
        <f>SUM(E16:E18)</f>
        <v>15.55</v>
      </c>
      <c r="F19" s="12">
        <f>SUM(F16:F18)</f>
        <v>1072104.4700000002</v>
      </c>
      <c r="G19" s="3"/>
      <c r="H19" s="3"/>
      <c r="I19" s="4"/>
      <c r="J19" s="3"/>
    </row>
    <row r="20" spans="1:10" ht="14.4">
      <c r="A20" s="29"/>
      <c r="B20" s="20"/>
      <c r="C20" s="21"/>
      <c r="D20" s="30"/>
      <c r="E20" s="30"/>
      <c r="F20" s="31"/>
      <c r="G20" s="3"/>
      <c r="H20" s="3"/>
      <c r="I20" s="4"/>
      <c r="J20" s="3"/>
    </row>
    <row r="21" spans="1:10" ht="14.4">
      <c r="A21" s="3"/>
      <c r="B21" s="3"/>
      <c r="C21" s="3"/>
      <c r="D21" s="3"/>
      <c r="E21" s="3"/>
      <c r="F21" s="3"/>
      <c r="G21" s="3"/>
      <c r="H21" s="3"/>
      <c r="I21" s="4"/>
      <c r="J21" s="3"/>
    </row>
    <row r="22" spans="1:10" ht="18">
      <c r="A22" s="38" t="s">
        <v>35</v>
      </c>
      <c r="B22" s="39"/>
      <c r="C22" s="39"/>
      <c r="D22" s="39"/>
      <c r="E22" s="39"/>
      <c r="F22" s="3"/>
      <c r="G22" s="40"/>
      <c r="H22" s="3"/>
      <c r="I22" s="4"/>
      <c r="J22" s="3"/>
    </row>
    <row r="23" spans="1:10" ht="18">
      <c r="A23" s="41" t="s">
        <v>23</v>
      </c>
      <c r="B23" s="42"/>
      <c r="C23" s="42"/>
      <c r="D23" s="42"/>
      <c r="E23" s="42"/>
      <c r="F23" s="3"/>
      <c r="G23" s="3"/>
      <c r="H23" s="3"/>
      <c r="I23" s="4"/>
      <c r="J23" s="3"/>
    </row>
    <row r="24" spans="1:10" ht="14.4">
      <c r="A24" s="28" t="s">
        <v>36</v>
      </c>
      <c r="B24" s="28"/>
      <c r="C24" s="28"/>
      <c r="D24" s="28"/>
      <c r="E24" s="33">
        <v>1450349.58</v>
      </c>
      <c r="F24" s="73" t="s">
        <v>37</v>
      </c>
      <c r="G24" s="73"/>
      <c r="H24" s="3"/>
      <c r="I24" s="4"/>
      <c r="J24" s="3"/>
    </row>
    <row r="25" spans="1:10" ht="14.4">
      <c r="A25" s="28" t="s">
        <v>38</v>
      </c>
      <c r="B25" s="28"/>
      <c r="C25" s="28"/>
      <c r="D25" s="28"/>
      <c r="E25" s="33">
        <v>1533352.2139461148</v>
      </c>
      <c r="F25" s="73" t="s">
        <v>39</v>
      </c>
      <c r="G25" s="73"/>
      <c r="H25" s="3"/>
      <c r="I25" s="4"/>
      <c r="J25" s="3"/>
    </row>
    <row r="26" spans="1:10" ht="42" customHeight="1">
      <c r="A26" s="28" t="s">
        <v>40</v>
      </c>
      <c r="B26" s="28"/>
      <c r="C26" s="28"/>
      <c r="D26" s="28"/>
      <c r="E26" s="33">
        <v>990000</v>
      </c>
      <c r="F26" s="72" t="s">
        <v>41</v>
      </c>
      <c r="G26" s="72"/>
      <c r="H26" s="3"/>
      <c r="I26" s="4"/>
      <c r="J26" s="3"/>
    </row>
    <row r="27" spans="1:10" ht="14.4">
      <c r="A27" s="28" t="s">
        <v>42</v>
      </c>
      <c r="B27" s="28"/>
      <c r="C27" s="28"/>
      <c r="D27" s="28"/>
      <c r="E27" s="43">
        <f>SUM(E24:E26)</f>
        <v>3973701.7939461148</v>
      </c>
      <c r="F27" s="3"/>
      <c r="G27" s="44"/>
      <c r="H27" s="3"/>
      <c r="I27" s="4"/>
      <c r="J27" s="3"/>
    </row>
    <row r="28" spans="1:10" ht="14.4">
      <c r="A28" s="28"/>
      <c r="B28" s="28"/>
      <c r="C28" s="28"/>
      <c r="D28" s="28"/>
      <c r="E28" s="45"/>
      <c r="F28" s="3"/>
      <c r="H28" s="3"/>
      <c r="I28" s="4"/>
      <c r="J28" s="3"/>
    </row>
    <row r="29" spans="1:10" ht="14.4">
      <c r="A29" s="28" t="s">
        <v>43</v>
      </c>
      <c r="B29" s="28"/>
      <c r="C29" s="28"/>
      <c r="D29" s="28"/>
      <c r="E29" s="33">
        <v>49816.97</v>
      </c>
      <c r="F29" s="3"/>
      <c r="G29" s="44"/>
      <c r="H29" s="3"/>
      <c r="I29" s="4"/>
      <c r="J29" s="3"/>
    </row>
    <row r="30" spans="1:10" ht="14.4">
      <c r="A30" s="28" t="s">
        <v>44</v>
      </c>
      <c r="B30" s="28"/>
      <c r="C30" s="28"/>
      <c r="D30" s="28"/>
      <c r="E30" s="33">
        <v>18117.82</v>
      </c>
      <c r="F30" s="3"/>
      <c r="G30" s="3"/>
      <c r="H30" s="3"/>
      <c r="I30" s="4"/>
      <c r="J30" s="3"/>
    </row>
    <row r="31" spans="1:10" ht="14.4">
      <c r="A31" s="3"/>
      <c r="B31" s="3"/>
      <c r="C31" s="3"/>
      <c r="D31" s="3"/>
      <c r="E31" s="46"/>
      <c r="F31" s="3"/>
      <c r="H31" s="3"/>
      <c r="I31" s="4"/>
      <c r="J31" s="3"/>
    </row>
    <row r="32" spans="1:10" ht="14.4">
      <c r="A32" s="3"/>
      <c r="B32" s="3"/>
      <c r="C32" s="3"/>
      <c r="D32" s="3"/>
      <c r="E32" s="46"/>
      <c r="F32" s="3"/>
      <c r="G32" s="3"/>
      <c r="H32" s="3"/>
      <c r="I32" s="4"/>
      <c r="J32" s="3"/>
    </row>
    <row r="33" spans="1:10" ht="18">
      <c r="A33" s="79" t="s">
        <v>45</v>
      </c>
      <c r="B33" s="79"/>
      <c r="C33" s="79"/>
      <c r="D33" s="79"/>
      <c r="E33" s="79"/>
      <c r="F33" s="3"/>
      <c r="G33" s="3"/>
      <c r="H33" s="3"/>
      <c r="I33" s="4"/>
      <c r="J33" s="3"/>
    </row>
    <row r="34" spans="1:10" ht="14.4">
      <c r="A34" s="29" t="s">
        <v>46</v>
      </c>
      <c r="B34" s="30"/>
      <c r="C34" s="30"/>
      <c r="D34" s="30"/>
      <c r="E34" s="47">
        <v>75000</v>
      </c>
      <c r="F34" s="80" t="s">
        <v>47</v>
      </c>
      <c r="G34" s="80"/>
      <c r="H34" s="80"/>
      <c r="I34" s="4"/>
      <c r="J34" s="3"/>
    </row>
    <row r="35" spans="1:10" ht="45" customHeight="1">
      <c r="A35" s="29" t="s">
        <v>48</v>
      </c>
      <c r="B35" s="30"/>
      <c r="C35" s="30"/>
      <c r="D35" s="30"/>
      <c r="E35" s="47">
        <v>119250</v>
      </c>
      <c r="F35" s="72" t="s">
        <v>49</v>
      </c>
      <c r="G35" s="72"/>
      <c r="H35" s="72"/>
      <c r="I35" s="72"/>
      <c r="J35" s="3"/>
    </row>
    <row r="36" spans="1:10" ht="14.4">
      <c r="A36" s="29" t="s">
        <v>50</v>
      </c>
      <c r="B36" s="30"/>
      <c r="C36" s="30"/>
      <c r="D36" s="30"/>
      <c r="E36" s="48">
        <f>SUM(E34:E35)</f>
        <v>194250</v>
      </c>
      <c r="F36" s="3"/>
      <c r="G36" s="3"/>
      <c r="H36" s="3"/>
      <c r="I36" s="4"/>
      <c r="J36" s="3"/>
    </row>
    <row r="37" spans="1:10" ht="14.4">
      <c r="A37" s="29" t="s">
        <v>51</v>
      </c>
      <c r="B37" s="30"/>
      <c r="C37" s="30"/>
      <c r="D37" s="30"/>
      <c r="E37" s="47">
        <v>71112.45</v>
      </c>
      <c r="F37" s="73" t="s">
        <v>52</v>
      </c>
      <c r="G37" s="73"/>
      <c r="H37" s="73"/>
      <c r="I37" s="73"/>
      <c r="J37" s="3"/>
    </row>
    <row r="38" spans="1:10" ht="14.4">
      <c r="A38" s="29" t="s">
        <v>53</v>
      </c>
      <c r="B38" s="30"/>
      <c r="C38" s="30"/>
      <c r="D38" s="30"/>
      <c r="E38" s="47">
        <v>58275</v>
      </c>
      <c r="F38" s="19" t="s">
        <v>54</v>
      </c>
      <c r="G38" s="3"/>
      <c r="H38" s="3"/>
      <c r="I38" s="4"/>
      <c r="J38" s="3"/>
    </row>
    <row r="39" spans="1:10" ht="14.4">
      <c r="A39" s="29" t="s">
        <v>55</v>
      </c>
      <c r="B39" s="30"/>
      <c r="C39" s="30"/>
      <c r="D39" s="30"/>
      <c r="E39" s="47">
        <v>15000</v>
      </c>
      <c r="F39" s="3"/>
      <c r="G39" s="3"/>
      <c r="H39" s="3"/>
    </row>
    <row r="40" spans="1:10" ht="14.4">
      <c r="A40" s="29" t="s">
        <v>56</v>
      </c>
      <c r="B40" s="30"/>
      <c r="C40" s="30"/>
      <c r="D40" s="30"/>
      <c r="E40" s="48">
        <f>E36-E37-E38-E39</f>
        <v>49862.55</v>
      </c>
      <c r="F40" s="3"/>
      <c r="G40" s="44"/>
      <c r="H40" s="3"/>
      <c r="I40" s="4"/>
      <c r="J40" s="3"/>
    </row>
    <row r="41" spans="1:10" ht="14.4">
      <c r="A41" s="3"/>
      <c r="B41" s="3"/>
      <c r="C41" s="3"/>
      <c r="D41" s="3"/>
      <c r="E41" s="46"/>
      <c r="F41" s="3"/>
      <c r="G41" s="3"/>
      <c r="H41" s="3"/>
      <c r="I41" s="4"/>
      <c r="J41" s="3"/>
    </row>
    <row r="42" spans="1:10" ht="27.6">
      <c r="A42" s="49" t="s">
        <v>57</v>
      </c>
      <c r="B42" s="50" t="s">
        <v>58</v>
      </c>
      <c r="C42" s="51" t="s">
        <v>59</v>
      </c>
      <c r="D42" s="52"/>
      <c r="E42" s="53">
        <v>12500</v>
      </c>
      <c r="F42" s="74" t="s">
        <v>60</v>
      </c>
      <c r="G42" s="75"/>
      <c r="H42" s="75"/>
      <c r="I42" s="76"/>
    </row>
    <row r="43" spans="1:10" ht="27.6">
      <c r="A43" s="49" t="s">
        <v>61</v>
      </c>
      <c r="B43" s="50" t="s">
        <v>58</v>
      </c>
      <c r="C43" s="51" t="s">
        <v>59</v>
      </c>
      <c r="D43" s="54"/>
      <c r="E43" s="53">
        <v>15000</v>
      </c>
      <c r="F43" s="73" t="s">
        <v>62</v>
      </c>
      <c r="G43" s="73"/>
      <c r="H43" s="73"/>
      <c r="I43" s="73"/>
    </row>
    <row r="44" spans="1:10" ht="14.4">
      <c r="E44" s="3"/>
      <c r="F44" s="3"/>
      <c r="G44" s="3"/>
      <c r="H44" s="3"/>
      <c r="I44" s="4"/>
      <c r="J44" s="3"/>
    </row>
    <row r="45" spans="1:10" ht="27.6">
      <c r="A45" s="49" t="s">
        <v>63</v>
      </c>
      <c r="B45" s="50" t="s">
        <v>64</v>
      </c>
      <c r="C45" s="51"/>
      <c r="D45" s="54"/>
      <c r="E45" s="55">
        <v>11.5</v>
      </c>
      <c r="F45" s="13" t="s">
        <v>14</v>
      </c>
      <c r="G45" s="3"/>
      <c r="H45" s="3"/>
      <c r="I45" s="4"/>
      <c r="J45" s="3"/>
    </row>
    <row r="46" spans="1:10" ht="27.6">
      <c r="A46" s="49" t="s">
        <v>65</v>
      </c>
      <c r="B46" s="50" t="s">
        <v>66</v>
      </c>
      <c r="C46" s="51"/>
      <c r="D46" s="54"/>
      <c r="E46" s="55">
        <v>15</v>
      </c>
      <c r="F46" s="13" t="s">
        <v>14</v>
      </c>
      <c r="H46" s="3"/>
      <c r="I46" s="4"/>
      <c r="J46" s="3"/>
    </row>
    <row r="47" spans="1:10" ht="27.6" customHeight="1">
      <c r="A47" s="49" t="s">
        <v>67</v>
      </c>
      <c r="B47" s="50" t="s">
        <v>68</v>
      </c>
      <c r="C47" s="51"/>
      <c r="D47" s="54"/>
      <c r="E47" s="55">
        <v>17.5</v>
      </c>
      <c r="F47" s="13" t="s">
        <v>14</v>
      </c>
      <c r="G47" s="3"/>
      <c r="H47" s="3"/>
      <c r="I47" s="4"/>
      <c r="J47" s="3"/>
    </row>
    <row r="48" spans="1:10" ht="14.4">
      <c r="C48" s="56"/>
      <c r="D48" s="57"/>
      <c r="E48" s="3"/>
      <c r="F48" s="3"/>
      <c r="G48" s="3"/>
      <c r="H48" s="3"/>
      <c r="I48" s="4"/>
      <c r="J48" s="3"/>
    </row>
    <row r="49" spans="1:10" ht="14.4">
      <c r="A49" s="49" t="s">
        <v>69</v>
      </c>
      <c r="B49" s="50" t="s">
        <v>70</v>
      </c>
      <c r="C49" s="30"/>
      <c r="D49" s="30"/>
      <c r="E49" s="53">
        <v>13.5</v>
      </c>
      <c r="F49" s="19" t="s">
        <v>71</v>
      </c>
      <c r="G49" s="3"/>
      <c r="H49" s="3"/>
      <c r="I49" s="4"/>
      <c r="J49" s="3"/>
    </row>
    <row r="50" spans="1:10" ht="14.4">
      <c r="A50" s="58"/>
      <c r="B50" s="58"/>
      <c r="C50" s="3"/>
      <c r="D50" s="3"/>
      <c r="E50" s="59"/>
      <c r="F50" s="3"/>
      <c r="G50" s="3"/>
      <c r="H50" s="3"/>
      <c r="I50" s="4"/>
      <c r="J50" s="3"/>
    </row>
    <row r="51" spans="1:10" ht="18">
      <c r="A51" s="1" t="s">
        <v>72</v>
      </c>
      <c r="B51" s="60"/>
      <c r="C51" s="60"/>
      <c r="D51" s="60"/>
      <c r="E51" s="60"/>
      <c r="F51" s="60"/>
      <c r="G51" s="60"/>
      <c r="H51" s="60"/>
      <c r="I51" s="4"/>
      <c r="J51" s="3"/>
    </row>
    <row r="52" spans="1:10" ht="27.6">
      <c r="A52" s="61" t="s">
        <v>73</v>
      </c>
      <c r="B52" s="61" t="s">
        <v>74</v>
      </c>
      <c r="C52" s="61" t="s">
        <v>75</v>
      </c>
      <c r="D52" s="61" t="s">
        <v>76</v>
      </c>
      <c r="E52" s="61" t="s">
        <v>77</v>
      </c>
      <c r="F52" s="61" t="s">
        <v>78</v>
      </c>
      <c r="G52" s="61" t="s">
        <v>79</v>
      </c>
      <c r="H52" s="61" t="s">
        <v>19</v>
      </c>
      <c r="I52" s="4"/>
      <c r="J52" s="3"/>
    </row>
    <row r="53" spans="1:10" ht="43.2">
      <c r="A53" s="62" t="s">
        <v>80</v>
      </c>
      <c r="B53" s="63" t="s">
        <v>81</v>
      </c>
      <c r="C53" s="63">
        <v>20</v>
      </c>
      <c r="D53" s="64">
        <v>37.130000000000003</v>
      </c>
      <c r="E53" s="64">
        <v>72.540000000000006</v>
      </c>
      <c r="F53" s="64">
        <v>0</v>
      </c>
      <c r="G53" s="64">
        <v>0</v>
      </c>
      <c r="H53" s="65">
        <f>(C53*D53)+E53+F53+G53</f>
        <v>815.14</v>
      </c>
      <c r="I53" s="34" t="s">
        <v>82</v>
      </c>
      <c r="J53" s="3"/>
    </row>
    <row r="54" spans="1:10" ht="43.2">
      <c r="A54" s="62" t="s">
        <v>83</v>
      </c>
      <c r="B54" s="63" t="s">
        <v>84</v>
      </c>
      <c r="C54" s="63">
        <v>100</v>
      </c>
      <c r="D54" s="64">
        <v>43.76</v>
      </c>
      <c r="E54" s="64">
        <v>580.32000000000005</v>
      </c>
      <c r="F54" s="64">
        <v>468.15599999999995</v>
      </c>
      <c r="G54" s="64">
        <v>0</v>
      </c>
      <c r="H54" s="65">
        <f t="shared" ref="H54:H55" si="2">(C54*D54)+E54+F54+G54</f>
        <v>5424.4759999999997</v>
      </c>
      <c r="I54" s="34" t="s">
        <v>85</v>
      </c>
    </row>
    <row r="55" spans="1:10" ht="28.8">
      <c r="A55" s="62" t="s">
        <v>86</v>
      </c>
      <c r="B55" s="63" t="s">
        <v>87</v>
      </c>
      <c r="C55" s="63">
        <v>200</v>
      </c>
      <c r="D55" s="64">
        <v>102.89</v>
      </c>
      <c r="E55" s="64">
        <v>2538.9000000000005</v>
      </c>
      <c r="F55" s="64">
        <v>1209.664</v>
      </c>
      <c r="G55" s="64">
        <v>0</v>
      </c>
      <c r="H55" s="65">
        <f t="shared" si="2"/>
        <v>24326.564000000002</v>
      </c>
      <c r="I55" s="34" t="s">
        <v>88</v>
      </c>
      <c r="J55" s="3"/>
    </row>
    <row r="56" spans="1:10" ht="14.4">
      <c r="A56" s="3"/>
      <c r="B56" s="3"/>
      <c r="C56" s="3"/>
      <c r="D56" s="3"/>
      <c r="E56" s="3"/>
      <c r="F56" s="3"/>
      <c r="G56" s="3"/>
      <c r="H56" s="3"/>
      <c r="I56" s="4"/>
      <c r="J56" s="3"/>
    </row>
    <row r="57" spans="1:10" ht="18">
      <c r="A57" s="1" t="s">
        <v>89</v>
      </c>
      <c r="B57" s="60"/>
      <c r="C57" s="60"/>
      <c r="D57" s="60"/>
      <c r="E57" s="60"/>
      <c r="F57" s="60"/>
      <c r="G57" s="3"/>
      <c r="H57" s="3"/>
      <c r="I57" s="4"/>
      <c r="J57" s="3"/>
    </row>
    <row r="58" spans="1:10" ht="41.4">
      <c r="A58" s="66" t="s">
        <v>90</v>
      </c>
      <c r="B58" s="61" t="s">
        <v>91</v>
      </c>
      <c r="C58" s="61" t="s">
        <v>92</v>
      </c>
      <c r="D58" s="61" t="s">
        <v>93</v>
      </c>
      <c r="E58" s="61" t="s">
        <v>94</v>
      </c>
      <c r="F58" s="61" t="s">
        <v>95</v>
      </c>
      <c r="G58" s="3"/>
      <c r="I58" s="4"/>
      <c r="J58" s="3"/>
    </row>
    <row r="59" spans="1:10" ht="51" customHeight="1">
      <c r="A59" s="62" t="s">
        <v>96</v>
      </c>
      <c r="B59" s="62" t="s">
        <v>97</v>
      </c>
      <c r="C59" s="67">
        <v>20</v>
      </c>
      <c r="D59" s="67">
        <v>40</v>
      </c>
      <c r="E59" s="68">
        <v>29.999999999999996</v>
      </c>
      <c r="F59" s="69">
        <f>C59*D59*E59</f>
        <v>23999.999999999996</v>
      </c>
      <c r="G59" s="70" t="s">
        <v>98</v>
      </c>
      <c r="I59"/>
    </row>
    <row r="60" spans="1:10" ht="27.6">
      <c r="A60" s="62" t="s">
        <v>99</v>
      </c>
      <c r="B60" s="62" t="s">
        <v>100</v>
      </c>
      <c r="C60" s="67">
        <v>1</v>
      </c>
      <c r="D60" s="67">
        <v>250</v>
      </c>
      <c r="E60" s="68">
        <v>8</v>
      </c>
      <c r="F60" s="69">
        <f t="shared" ref="F60:F65" si="3">C60*D60*E60</f>
        <v>2000</v>
      </c>
      <c r="G60" s="71" t="s">
        <v>101</v>
      </c>
    </row>
    <row r="61" spans="1:10" ht="27.6">
      <c r="A61" s="62" t="s">
        <v>102</v>
      </c>
      <c r="B61" s="62" t="s">
        <v>103</v>
      </c>
      <c r="C61" s="67">
        <v>1</v>
      </c>
      <c r="D61" s="67">
        <v>250</v>
      </c>
      <c r="E61" s="68">
        <v>11.363636363636363</v>
      </c>
      <c r="F61" s="69">
        <f t="shared" si="3"/>
        <v>2840.909090909091</v>
      </c>
      <c r="G61" s="71" t="s">
        <v>101</v>
      </c>
    </row>
    <row r="62" spans="1:10" ht="27.6">
      <c r="A62" s="62" t="s">
        <v>104</v>
      </c>
      <c r="B62" s="62" t="s">
        <v>103</v>
      </c>
      <c r="C62" s="67">
        <v>1</v>
      </c>
      <c r="D62" s="67">
        <v>250</v>
      </c>
      <c r="E62" s="68">
        <v>6.36</v>
      </c>
      <c r="F62" s="69">
        <f t="shared" si="3"/>
        <v>1590</v>
      </c>
      <c r="G62" s="71" t="s">
        <v>101</v>
      </c>
    </row>
    <row r="63" spans="1:10" ht="27.6">
      <c r="A63" s="62" t="s">
        <v>105</v>
      </c>
      <c r="B63" s="62" t="s">
        <v>106</v>
      </c>
      <c r="C63" s="67">
        <v>48</v>
      </c>
      <c r="D63" s="67">
        <v>60</v>
      </c>
      <c r="E63" s="68">
        <f>15</f>
        <v>15</v>
      </c>
      <c r="F63" s="69">
        <f t="shared" si="3"/>
        <v>43200</v>
      </c>
      <c r="G63" s="71" t="s">
        <v>101</v>
      </c>
    </row>
    <row r="64" spans="1:10">
      <c r="A64" s="62" t="s">
        <v>107</v>
      </c>
      <c r="B64" s="62" t="s">
        <v>108</v>
      </c>
      <c r="C64" s="67">
        <v>1</v>
      </c>
      <c r="D64" s="67">
        <v>80</v>
      </c>
      <c r="E64" s="68">
        <v>22.727272727272727</v>
      </c>
      <c r="F64" s="69">
        <f t="shared" si="3"/>
        <v>1818.181818181818</v>
      </c>
      <c r="G64" s="71" t="s">
        <v>101</v>
      </c>
    </row>
    <row r="65" spans="1:9" ht="13.8" customHeight="1">
      <c r="A65" s="62" t="s">
        <v>109</v>
      </c>
      <c r="B65" s="62" t="s">
        <v>110</v>
      </c>
      <c r="C65" s="67">
        <f>36*7</f>
        <v>252</v>
      </c>
      <c r="D65" s="67">
        <v>1</v>
      </c>
      <c r="E65" s="68">
        <v>126.56</v>
      </c>
      <c r="F65" s="69">
        <f t="shared" si="3"/>
        <v>31893.119999999999</v>
      </c>
      <c r="G65" s="77" t="s">
        <v>111</v>
      </c>
      <c r="I65"/>
    </row>
    <row r="66" spans="1:9" ht="27.6">
      <c r="A66" s="62" t="s">
        <v>112</v>
      </c>
      <c r="B66" s="62" t="s">
        <v>113</v>
      </c>
      <c r="C66" s="67">
        <f>36*7</f>
        <v>252</v>
      </c>
      <c r="D66" s="67">
        <v>1</v>
      </c>
      <c r="E66" s="68">
        <v>255.68</v>
      </c>
      <c r="F66" s="69">
        <f>C66*D66*E66</f>
        <v>64431.360000000001</v>
      </c>
      <c r="G66" s="77"/>
      <c r="I66"/>
    </row>
    <row r="67" spans="1:9" ht="27.6">
      <c r="A67" s="62" t="s">
        <v>114</v>
      </c>
      <c r="B67" s="62" t="s">
        <v>115</v>
      </c>
      <c r="C67" s="67">
        <f>36*7</f>
        <v>252</v>
      </c>
      <c r="D67" s="67">
        <v>1</v>
      </c>
      <c r="E67" s="68">
        <v>109.69</v>
      </c>
      <c r="F67" s="69">
        <f>C67*D67*E67</f>
        <v>27641.88</v>
      </c>
      <c r="G67" s="77"/>
      <c r="I67"/>
    </row>
  </sheetData>
  <mergeCells count="11">
    <mergeCell ref="F34:H34"/>
    <mergeCell ref="G4:H4"/>
    <mergeCell ref="F24:G24"/>
    <mergeCell ref="F25:G25"/>
    <mergeCell ref="F26:G26"/>
    <mergeCell ref="A33:E33"/>
    <mergeCell ref="F35:I35"/>
    <mergeCell ref="F37:I37"/>
    <mergeCell ref="F42:I42"/>
    <mergeCell ref="F43:I43"/>
    <mergeCell ref="G65:G67"/>
  </mergeCells>
  <dataValidations count="1">
    <dataValidation type="list" sqref="G53:G55" xr:uid="{1390CBDB-153B-45FC-86D3-F8C58B11ECB1}">
      <formula1>"Yes,No,Pass-through,N/A"</formula1>
    </dataValidation>
  </dataValidations>
  <pageMargins left="0.7" right="0.7" top="0.75" bottom="0.75" header="0.3" footer="0.3"/>
  <pageSetup paperSize="9" scale="55" fitToHeight="0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Financial Summary </vt:lpstr>
      <vt:lpstr>'Financial Summary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Malcolm Hurst</dc:creator>
  <cp:lastModifiedBy>Malcolm Hurst</cp:lastModifiedBy>
  <dcterms:created xsi:type="dcterms:W3CDTF">2026-07-01T23:58:59Z</dcterms:created>
  <dcterms:modified xsi:type="dcterms:W3CDTF">2026-07-02T01:46:36Z</dcterms:modified>
</cp:coreProperties>
</file>